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Budget and finance\Financial Year 2019-2020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0" i="1"/>
  <c r="D57" i="1"/>
  <c r="D59" i="1" s="1"/>
  <c r="D61" i="1" s="1"/>
  <c r="D55" i="1"/>
  <c r="C50" i="1"/>
  <c r="E45" i="1"/>
  <c r="D44" i="1"/>
  <c r="D43" i="1"/>
  <c r="D42" i="1"/>
  <c r="D45" i="1" s="1"/>
  <c r="D41" i="1"/>
  <c r="C39" i="1"/>
  <c r="D38" i="1"/>
  <c r="D35" i="1"/>
  <c r="C35" i="1"/>
  <c r="C38" i="1" s="1"/>
  <c r="F33" i="1"/>
  <c r="D33" i="1"/>
  <c r="D31" i="1"/>
  <c r="C31" i="1"/>
  <c r="C32" i="1" s="1"/>
  <c r="C34" i="1" s="1"/>
  <c r="F30" i="1"/>
  <c r="D30" i="1"/>
  <c r="D29" i="1"/>
  <c r="F29" i="1" s="1"/>
  <c r="F28" i="1"/>
  <c r="D28" i="1"/>
  <c r="D27" i="1"/>
  <c r="F27" i="1" s="1"/>
  <c r="F26" i="1"/>
  <c r="D26" i="1"/>
  <c r="D25" i="1"/>
  <c r="F25" i="1" s="1"/>
  <c r="C23" i="1"/>
  <c r="F22" i="1"/>
  <c r="D22" i="1"/>
  <c r="D21" i="1"/>
  <c r="F21" i="1" s="1"/>
  <c r="F20" i="1"/>
  <c r="D20" i="1"/>
  <c r="D19" i="1"/>
  <c r="F19" i="1" s="1"/>
  <c r="F18" i="1"/>
  <c r="D18" i="1"/>
  <c r="D17" i="1"/>
  <c r="D23" i="1" s="1"/>
  <c r="E15" i="1"/>
  <c r="E34" i="1" s="1"/>
  <c r="C15" i="1"/>
  <c r="F14" i="1"/>
  <c r="D14" i="1"/>
  <c r="D13" i="1"/>
  <c r="F13" i="1" s="1"/>
  <c r="F12" i="1"/>
  <c r="D12" i="1"/>
  <c r="D11" i="1"/>
  <c r="F11" i="1" s="1"/>
  <c r="F10" i="1"/>
  <c r="D10" i="1"/>
  <c r="D9" i="1"/>
  <c r="F9" i="1" s="1"/>
  <c r="F8" i="1"/>
  <c r="D8" i="1"/>
  <c r="D7" i="1"/>
  <c r="F7" i="1" s="1"/>
  <c r="F6" i="1"/>
  <c r="D6" i="1"/>
  <c r="D5" i="1"/>
  <c r="F5" i="1" s="1"/>
  <c r="F4" i="1"/>
  <c r="D4" i="1"/>
  <c r="D15" i="1" s="1"/>
  <c r="C45" i="1" l="1"/>
  <c r="C47" i="1" s="1"/>
  <c r="F15" i="1"/>
  <c r="C36" i="1"/>
  <c r="D32" i="1"/>
  <c r="D34" i="1" s="1"/>
  <c r="F17" i="1"/>
  <c r="F23" i="1" s="1"/>
  <c r="F31" i="1"/>
  <c r="F32" i="1" s="1"/>
  <c r="D36" i="1" l="1"/>
  <c r="F34" i="1"/>
  <c r="D62" i="1" s="1"/>
  <c r="D63" i="1" s="1"/>
</calcChain>
</file>

<file path=xl/sharedStrings.xml><?xml version="1.0" encoding="utf-8"?>
<sst xmlns="http://schemas.openxmlformats.org/spreadsheetml/2006/main" count="97" uniqueCount="93">
  <si>
    <t>Planned expenditure and income 2019-20</t>
  </si>
  <si>
    <t>All inclusive of vat</t>
  </si>
  <si>
    <t xml:space="preserve">Category                                              </t>
  </si>
  <si>
    <t>Sub-Category</t>
  </si>
  <si>
    <t>Budget 2019/20</t>
  </si>
  <si>
    <t>Actual spend to date (end of May 2019)</t>
  </si>
  <si>
    <t>Planned expenditure by 31st March 2016</t>
  </si>
  <si>
    <t xml:space="preserve">Balance after expenditure </t>
  </si>
  <si>
    <t xml:space="preserve">Notes </t>
  </si>
  <si>
    <t>Administration</t>
  </si>
  <si>
    <t>Clerks salary</t>
  </si>
  <si>
    <t>NALC scale increase of c.2% = new total of £7740</t>
  </si>
  <si>
    <t>Communications (newsletter, web site)</t>
  </si>
  <si>
    <t>Printing (web site development may be completed but allow £240 maintenance)</t>
  </si>
  <si>
    <t>Election costs</t>
  </si>
  <si>
    <t>Estimate from Dacorum</t>
  </si>
  <si>
    <t>Insurance</t>
  </si>
  <si>
    <t>Annual premium now paid</t>
  </si>
  <si>
    <t>Phone bill</t>
  </si>
  <si>
    <t>Hall hire for meetings</t>
  </si>
  <si>
    <t>Allows for 11 meetings @£45. plus 3 additional meetings @ £27</t>
  </si>
  <si>
    <t>Printing ink/stationery/adhoc other</t>
  </si>
  <si>
    <t>Donations</t>
  </si>
  <si>
    <t>Professional fees</t>
  </si>
  <si>
    <t>External (£300) and Internal Audit (£250) &amp; ROSPA inspection (£200) &amp; CACA</t>
  </si>
  <si>
    <t>Training &amp; subscriptions</t>
  </si>
  <si>
    <t xml:space="preserve">HAPTC (£642.41) + New Cllr Training (£250) Safety training (£500) + (ICO £40) </t>
  </si>
  <si>
    <t>Dog waste bags</t>
  </si>
  <si>
    <t>SUB-TOTAL</t>
  </si>
  <si>
    <t>Infrastructure</t>
  </si>
  <si>
    <t>Gates, fences, street furniture, benches</t>
  </si>
  <si>
    <t>Road safety</t>
  </si>
  <si>
    <t>Relocation of SID/Safe route to school</t>
  </si>
  <si>
    <t>Noticeboards</t>
  </si>
  <si>
    <t>Car park improvements</t>
  </si>
  <si>
    <t>Likely to be twice this budget, will need support from Sports Clubs</t>
  </si>
  <si>
    <t>Path and Road works</t>
  </si>
  <si>
    <t>PPP grant available to add to this</t>
  </si>
  <si>
    <t xml:space="preserve">Village Hall </t>
  </si>
  <si>
    <t>Open Spaces</t>
  </si>
  <si>
    <t>Churchyard</t>
  </si>
  <si>
    <t>Green</t>
  </si>
  <si>
    <t>Contract &amp; Lady M, Remembrance day, Lights on and off, shop verge</t>
  </si>
  <si>
    <t>Playing field</t>
  </si>
  <si>
    <t>Contract &amp; rear and side of village hall, tennis court hedge, weed hornbeam hedge</t>
  </si>
  <si>
    <t>Basket ball surface area</t>
  </si>
  <si>
    <t>Equipment maintenance</t>
  </si>
  <si>
    <t>Tree works</t>
  </si>
  <si>
    <t>Plan for tree survey cost as a minimum £1,145</t>
  </si>
  <si>
    <t>Warden services</t>
  </si>
  <si>
    <t>Monthly rate of £264</t>
  </si>
  <si>
    <t>Reserved for approved Projects</t>
  </si>
  <si>
    <t>Includes any identified tree works, Toilets in village hall, and other high priority projects identified during the year</t>
  </si>
  <si>
    <t xml:space="preserve">TOTAL </t>
  </si>
  <si>
    <t>Village Hall Manageress (VHM)</t>
  </si>
  <si>
    <t>Takes account of reduced hours</t>
  </si>
  <si>
    <t xml:space="preserve">Total Planned and Actual spend </t>
  </si>
  <si>
    <t>Income (Planned and actual)</t>
  </si>
  <si>
    <t>VHM reimbursement</t>
  </si>
  <si>
    <t>Reimbursement by VHMC matches payments in line 34 above</t>
  </si>
  <si>
    <t>Dacorum Grant and Precept</t>
  </si>
  <si>
    <t>Grant/Precept received</t>
  </si>
  <si>
    <t>Community Infrastructure Levy</t>
  </si>
  <si>
    <t>CIL received</t>
  </si>
  <si>
    <t>Donations/rent and Interest</t>
  </si>
  <si>
    <t xml:space="preserve">Vat reclaim                             </t>
  </si>
  <si>
    <t>Vat reclaim received in full for 2018/19</t>
  </si>
  <si>
    <t>PPP Grant</t>
  </si>
  <si>
    <t>Only available against a project</t>
  </si>
  <si>
    <t>HCC Locality Grant</t>
  </si>
  <si>
    <t>Only available against Projects funded and approved by Cllr Douris</t>
  </si>
  <si>
    <t>Income</t>
  </si>
  <si>
    <t xml:space="preserve">Total </t>
  </si>
  <si>
    <t xml:space="preserve">Dacorum B. C. </t>
  </si>
  <si>
    <t>2019-20</t>
  </si>
  <si>
    <t xml:space="preserve"> 2018-19</t>
  </si>
  <si>
    <t xml:space="preserve">Precept Demand </t>
  </si>
  <si>
    <t xml:space="preserve">One-Off Payment </t>
  </si>
  <si>
    <t>Signed</t>
  </si>
  <si>
    <t xml:space="preserve">Council Tax Support Grant </t>
  </si>
  <si>
    <t>Concurrent Services</t>
  </si>
  <si>
    <t>Dated</t>
  </si>
  <si>
    <t xml:space="preserve">Wardens </t>
  </si>
  <si>
    <t xml:space="preserve">Total from DBC </t>
  </si>
  <si>
    <t>Monthly status check</t>
  </si>
  <si>
    <t xml:space="preserve">Bank account </t>
  </si>
  <si>
    <t>5th June</t>
  </si>
  <si>
    <t>less £15,000 to be held in reserves</t>
  </si>
  <si>
    <t xml:space="preserve">balance </t>
  </si>
  <si>
    <t>CIL to be held for approved infrastructure projects</t>
  </si>
  <si>
    <t>Balance after CIL</t>
  </si>
  <si>
    <t xml:space="preserve">less planned spend still to go </t>
  </si>
  <si>
    <t>Final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</si>
</sst>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3" borderId="4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 applyAlignment="1"/>
    <xf numFmtId="0" fontId="1" fillId="3" borderId="5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3" fillId="0" borderId="6" xfId="0" applyFont="1" applyBorder="1"/>
    <xf numFmtId="1" fontId="4" fillId="3" borderId="5" xfId="0" applyNumberFormat="1" applyFont="1" applyFill="1" applyBorder="1"/>
    <xf numFmtId="1" fontId="2" fillId="4" borderId="0" xfId="0" applyNumberFormat="1" applyFont="1" applyFill="1"/>
    <xf numFmtId="1" fontId="2" fillId="0" borderId="0" xfId="0" applyNumberFormat="1" applyFont="1" applyAlignment="1">
      <alignment wrapText="1"/>
    </xf>
    <xf numFmtId="1" fontId="2" fillId="5" borderId="5" xfId="0" applyNumberFormat="1" applyFont="1" applyFill="1" applyBorder="1"/>
    <xf numFmtId="0" fontId="3" fillId="0" borderId="5" xfId="0" applyFont="1" applyBorder="1"/>
    <xf numFmtId="0" fontId="5" fillId="0" borderId="0" xfId="0" applyFont="1" applyFill="1"/>
    <xf numFmtId="0" fontId="6" fillId="0" borderId="5" xfId="0" applyFont="1" applyBorder="1"/>
    <xf numFmtId="0" fontId="3" fillId="0" borderId="1" xfId="0" applyFont="1" applyBorder="1"/>
    <xf numFmtId="1" fontId="4" fillId="3" borderId="4" xfId="0" applyNumberFormat="1" applyFont="1" applyFill="1" applyBorder="1"/>
    <xf numFmtId="1" fontId="2" fillId="4" borderId="2" xfId="0" applyNumberFormat="1" applyFont="1" applyFill="1" applyBorder="1"/>
    <xf numFmtId="1" fontId="2" fillId="6" borderId="2" xfId="0" applyNumberFormat="1" applyFont="1" applyFill="1" applyBorder="1"/>
    <xf numFmtId="1" fontId="2" fillId="5" borderId="4" xfId="0" applyNumberFormat="1" applyFont="1" applyFill="1" applyBorder="1"/>
    <xf numFmtId="0" fontId="4" fillId="3" borderId="5" xfId="0" applyFont="1" applyFill="1" applyBorder="1"/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4" fillId="3" borderId="4" xfId="0" applyFont="1" applyFill="1" applyBorder="1"/>
    <xf numFmtId="1" fontId="2" fillId="6" borderId="2" xfId="0" applyNumberFormat="1" applyFont="1" applyFill="1" applyBorder="1" applyAlignment="1">
      <alignment wrapText="1"/>
    </xf>
    <xf numFmtId="0" fontId="6" fillId="0" borderId="0" xfId="0" applyFont="1"/>
    <xf numFmtId="0" fontId="3" fillId="0" borderId="0" xfId="0" applyFont="1" applyFill="1" applyBorder="1"/>
    <xf numFmtId="1" fontId="7" fillId="3" borderId="5" xfId="0" applyNumberFormat="1" applyFont="1" applyFill="1" applyBorder="1"/>
    <xf numFmtId="1" fontId="2" fillId="0" borderId="0" xfId="0" applyNumberFormat="1" applyFont="1" applyFill="1" applyBorder="1" applyAlignment="1">
      <alignment wrapText="1"/>
    </xf>
    <xf numFmtId="1" fontId="3" fillId="0" borderId="7" xfId="0" applyNumberFormat="1" applyFont="1" applyBorder="1"/>
    <xf numFmtId="1" fontId="7" fillId="3" borderId="6" xfId="0" applyNumberFormat="1" applyFont="1" applyFill="1" applyBorder="1"/>
    <xf numFmtId="1" fontId="2" fillId="4" borderId="6" xfId="0" applyNumberFormat="1" applyFont="1" applyFill="1" applyBorder="1"/>
    <xf numFmtId="0" fontId="2" fillId="0" borderId="0" xfId="0" applyFont="1" applyAlignment="1">
      <alignment wrapText="1"/>
    </xf>
    <xf numFmtId="1" fontId="4" fillId="4" borderId="4" xfId="0" applyNumberFormat="1" applyFont="1" applyFill="1" applyBorder="1"/>
    <xf numFmtId="1" fontId="0" fillId="0" borderId="0" xfId="0" applyNumberFormat="1"/>
    <xf numFmtId="0" fontId="8" fillId="0" borderId="0" xfId="0" applyFont="1" applyFill="1" applyBorder="1"/>
    <xf numFmtId="1" fontId="4" fillId="0" borderId="5" xfId="0" applyNumberFormat="1" applyFont="1" applyFill="1" applyBorder="1"/>
    <xf numFmtId="1" fontId="2" fillId="0" borderId="5" xfId="0" applyNumberFormat="1" applyFont="1" applyFill="1" applyBorder="1"/>
    <xf numFmtId="1" fontId="4" fillId="3" borderId="6" xfId="0" applyNumberFormat="1" applyFont="1" applyFill="1" applyBorder="1"/>
    <xf numFmtId="1" fontId="2" fillId="4" borderId="5" xfId="0" applyNumberFormat="1" applyFont="1" applyFill="1" applyBorder="1"/>
    <xf numFmtId="0" fontId="3" fillId="0" borderId="0" xfId="0" applyFont="1" applyAlignment="1">
      <alignment wrapText="1"/>
    </xf>
    <xf numFmtId="1" fontId="4" fillId="3" borderId="7" xfId="0" applyNumberFormat="1" applyFont="1" applyFill="1" applyBorder="1"/>
    <xf numFmtId="1" fontId="2" fillId="4" borderId="7" xfId="0" applyNumberFormat="1" applyFont="1" applyFill="1" applyBorder="1"/>
    <xf numFmtId="1" fontId="7" fillId="4" borderId="4" xfId="0" applyNumberFormat="1" applyFont="1" applyFill="1" applyBorder="1"/>
    <xf numFmtId="1" fontId="7" fillId="0" borderId="4" xfId="0" applyNumberFormat="1" applyFont="1" applyFill="1" applyBorder="1"/>
    <xf numFmtId="1" fontId="9" fillId="3" borderId="5" xfId="0" applyNumberFormat="1" applyFont="1" applyFill="1" applyBorder="1"/>
    <xf numFmtId="1" fontId="7" fillId="4" borderId="5" xfId="0" applyNumberFormat="1" applyFont="1" applyFill="1" applyBorder="1"/>
    <xf numFmtId="1" fontId="7" fillId="0" borderId="0" xfId="0" applyNumberFormat="1" applyFont="1" applyBorder="1"/>
    <xf numFmtId="0" fontId="8" fillId="0" borderId="0" xfId="0" applyFont="1" applyFill="1"/>
    <xf numFmtId="0" fontId="8" fillId="7" borderId="0" xfId="0" applyFont="1" applyFill="1"/>
    <xf numFmtId="0" fontId="8" fillId="7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0" fillId="0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1" fontId="7" fillId="7" borderId="0" xfId="0" applyNumberFormat="1" applyFont="1" applyFill="1"/>
    <xf numFmtId="0" fontId="0" fillId="0" borderId="0" xfId="0" applyBorder="1"/>
    <xf numFmtId="0" fontId="2" fillId="7" borderId="0" xfId="0" applyFont="1" applyFill="1"/>
    <xf numFmtId="1" fontId="7" fillId="7" borderId="8" xfId="0" applyNumberFormat="1" applyFont="1" applyFill="1" applyBorder="1"/>
    <xf numFmtId="0" fontId="3" fillId="0" borderId="7" xfId="0" applyFont="1" applyBorder="1"/>
    <xf numFmtId="0" fontId="1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/>
    <xf numFmtId="0" fontId="11" fillId="0" borderId="6" xfId="0" applyFont="1" applyFill="1" applyBorder="1" applyAlignment="1">
      <alignment vertical="center"/>
    </xf>
    <xf numFmtId="3" fontId="3" fillId="0" borderId="0" xfId="0" applyNumberFormat="1" applyFont="1" applyFill="1"/>
    <xf numFmtId="3" fontId="2" fillId="0" borderId="9" xfId="0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2" fillId="0" borderId="10" xfId="0" applyFont="1" applyBorder="1"/>
    <xf numFmtId="0" fontId="11" fillId="0" borderId="5" xfId="0" applyFont="1" applyFill="1" applyBorder="1" applyAlignment="1">
      <alignment vertical="center"/>
    </xf>
    <xf numFmtId="0" fontId="3" fillId="0" borderId="10" xfId="0" applyFont="1" applyBorder="1"/>
    <xf numFmtId="0" fontId="11" fillId="0" borderId="5" xfId="0" applyFont="1" applyBorder="1" applyAlignment="1">
      <alignment vertical="center"/>
    </xf>
    <xf numFmtId="3" fontId="3" fillId="0" borderId="0" xfId="0" applyNumberFormat="1" applyFont="1" applyBorder="1"/>
    <xf numFmtId="3" fontId="2" fillId="0" borderId="9" xfId="0" applyNumberFormat="1" applyFont="1" applyBorder="1"/>
    <xf numFmtId="0" fontId="11" fillId="0" borderId="7" xfId="0" applyFont="1" applyBorder="1" applyAlignment="1">
      <alignment vertical="center"/>
    </xf>
    <xf numFmtId="3" fontId="3" fillId="0" borderId="0" xfId="0" applyNumberFormat="1" applyFont="1"/>
    <xf numFmtId="1" fontId="2" fillId="0" borderId="0" xfId="0" applyNumberFormat="1" applyFont="1" applyBorder="1"/>
    <xf numFmtId="0" fontId="11" fillId="0" borderId="7" xfId="0" applyFont="1" applyFill="1" applyBorder="1" applyAlignment="1">
      <alignment vertical="center" wrapText="1"/>
    </xf>
    <xf numFmtId="3" fontId="2" fillId="0" borderId="11" xfId="0" applyNumberFormat="1" applyFont="1" applyBorder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3" fillId="0" borderId="0" xfId="0" applyFont="1"/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PC-%20Income%20and%20Expenditure%202019-20%20(End%20of%20May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Budget "/>
      <sheetName val="Projects"/>
    </sheetNames>
    <sheetDataSet>
      <sheetData sheetId="0">
        <row r="249">
          <cell r="P249">
            <v>777.62</v>
          </cell>
          <cell r="Q249">
            <v>0</v>
          </cell>
          <cell r="R249">
            <v>0</v>
          </cell>
          <cell r="S249">
            <v>653.66</v>
          </cell>
          <cell r="T249">
            <v>25.12</v>
          </cell>
          <cell r="U249">
            <v>189</v>
          </cell>
          <cell r="V249">
            <v>141.51999999999998</v>
          </cell>
          <cell r="W249">
            <v>202.2</v>
          </cell>
          <cell r="X249">
            <v>0</v>
          </cell>
          <cell r="Y249">
            <v>712.41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159</v>
          </cell>
          <cell r="AF249">
            <v>36</v>
          </cell>
          <cell r="AG249">
            <v>0</v>
          </cell>
          <cell r="AH249">
            <v>552.28600000000006</v>
          </cell>
          <cell r="AI249">
            <v>1178.8040000000001</v>
          </cell>
          <cell r="AJ249">
            <v>2250.9</v>
          </cell>
          <cell r="AK249">
            <v>0</v>
          </cell>
          <cell r="AL249">
            <v>0</v>
          </cell>
          <cell r="AM249">
            <v>528</v>
          </cell>
          <cell r="AN249">
            <v>462.49</v>
          </cell>
          <cell r="AO249">
            <v>0</v>
          </cell>
          <cell r="AP249">
            <v>0</v>
          </cell>
          <cell r="AQ249">
            <v>771.66</v>
          </cell>
          <cell r="AS249">
            <v>8300.35</v>
          </cell>
          <cell r="AT249">
            <v>25.119999999999997</v>
          </cell>
        </row>
        <row r="250">
          <cell r="AS250">
            <v>-8300.35</v>
          </cell>
        </row>
        <row r="256">
          <cell r="H256">
            <v>71563.400000000009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C74" sqref="C74"/>
    </sheetView>
  </sheetViews>
  <sheetFormatPr defaultRowHeight="18.75" x14ac:dyDescent="0.3"/>
  <cols>
    <col min="1" max="1" width="20" customWidth="1"/>
    <col min="2" max="2" width="46" customWidth="1"/>
    <col min="3" max="4" width="17.5703125" customWidth="1"/>
    <col min="5" max="5" width="1.7109375" style="97" hidden="1" customWidth="1"/>
    <col min="6" max="6" width="16" bestFit="1" customWidth="1"/>
    <col min="7" max="7" width="91.5703125" style="2" customWidth="1"/>
  </cols>
  <sheetData>
    <row r="1" spans="1:10" ht="19.5" thickBot="1" x14ac:dyDescent="0.35">
      <c r="A1" s="1" t="s">
        <v>0</v>
      </c>
      <c r="B1" s="2"/>
      <c r="C1" s="3" t="s">
        <v>1</v>
      </c>
      <c r="D1" s="4"/>
      <c r="E1" s="4"/>
      <c r="F1" s="5"/>
    </row>
    <row r="2" spans="1:10" ht="63" customHeight="1" thickBot="1" x14ac:dyDescent="0.35">
      <c r="A2" s="6" t="s">
        <v>2</v>
      </c>
      <c r="B2" s="2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/>
    </row>
    <row r="3" spans="1:10" ht="12" customHeight="1" x14ac:dyDescent="0.3">
      <c r="A3" s="6"/>
      <c r="B3" s="2"/>
      <c r="C3" s="13"/>
      <c r="D3" s="14"/>
      <c r="E3" s="15"/>
      <c r="F3" s="16"/>
      <c r="G3" s="17"/>
    </row>
    <row r="4" spans="1:10" x14ac:dyDescent="0.3">
      <c r="A4" s="1" t="s">
        <v>9</v>
      </c>
      <c r="B4" s="2" t="s">
        <v>10</v>
      </c>
      <c r="C4" s="18">
        <v>7740</v>
      </c>
      <c r="D4" s="19">
        <f>[1]Payments!P249</f>
        <v>777.62</v>
      </c>
      <c r="E4" s="20"/>
      <c r="F4" s="21">
        <f>SUM(C4-SUM(D4:E4))</f>
        <v>6962.38</v>
      </c>
      <c r="G4" s="22" t="s">
        <v>11</v>
      </c>
    </row>
    <row r="5" spans="1:10" x14ac:dyDescent="0.3">
      <c r="A5" s="1"/>
      <c r="B5" s="2" t="s">
        <v>12</v>
      </c>
      <c r="C5" s="18">
        <v>750</v>
      </c>
      <c r="D5" s="19">
        <f>[1]Payments!Q249</f>
        <v>0</v>
      </c>
      <c r="E5" s="20"/>
      <c r="F5" s="21">
        <f t="shared" ref="F5:F33" si="0">SUM(C5-SUM(D5:E5))</f>
        <v>750</v>
      </c>
      <c r="G5" s="22" t="s">
        <v>13</v>
      </c>
    </row>
    <row r="6" spans="1:10" x14ac:dyDescent="0.3">
      <c r="A6" s="1"/>
      <c r="B6" s="2" t="s">
        <v>14</v>
      </c>
      <c r="C6" s="18">
        <v>1200</v>
      </c>
      <c r="D6" s="19">
        <f>[1]Payments!R249</f>
        <v>0</v>
      </c>
      <c r="E6" s="20"/>
      <c r="F6" s="21">
        <f t="shared" si="0"/>
        <v>1200</v>
      </c>
      <c r="G6" s="22" t="s">
        <v>15</v>
      </c>
    </row>
    <row r="7" spans="1:10" x14ac:dyDescent="0.3">
      <c r="A7" s="23"/>
      <c r="B7" s="2" t="s">
        <v>16</v>
      </c>
      <c r="C7" s="18">
        <v>655</v>
      </c>
      <c r="D7" s="19">
        <f>[1]Payments!S249</f>
        <v>653.66</v>
      </c>
      <c r="E7" s="20"/>
      <c r="F7" s="21">
        <f t="shared" si="0"/>
        <v>1.3400000000000318</v>
      </c>
      <c r="G7" s="22" t="s">
        <v>17</v>
      </c>
    </row>
    <row r="8" spans="1:10" x14ac:dyDescent="0.3">
      <c r="A8" s="1"/>
      <c r="B8" s="2" t="s">
        <v>18</v>
      </c>
      <c r="C8" s="18">
        <v>350</v>
      </c>
      <c r="D8" s="19">
        <f>[1]Payments!T249</f>
        <v>25.12</v>
      </c>
      <c r="E8" s="20"/>
      <c r="F8" s="21">
        <f t="shared" si="0"/>
        <v>324.88</v>
      </c>
      <c r="G8" s="22"/>
    </row>
    <row r="9" spans="1:10" x14ac:dyDescent="0.3">
      <c r="A9" s="1"/>
      <c r="B9" s="2" t="s">
        <v>19</v>
      </c>
      <c r="C9" s="18">
        <v>576</v>
      </c>
      <c r="D9" s="19">
        <f>[1]Payments!U249</f>
        <v>189</v>
      </c>
      <c r="E9" s="20"/>
      <c r="F9" s="21">
        <f t="shared" si="0"/>
        <v>387</v>
      </c>
      <c r="G9" s="24" t="s">
        <v>20</v>
      </c>
    </row>
    <row r="10" spans="1:10" x14ac:dyDescent="0.3">
      <c r="A10" s="1"/>
      <c r="B10" s="2" t="s">
        <v>21</v>
      </c>
      <c r="C10" s="18">
        <v>650</v>
      </c>
      <c r="D10" s="19">
        <f>[1]Payments!V249</f>
        <v>141.51999999999998</v>
      </c>
      <c r="E10" s="20"/>
      <c r="F10" s="21">
        <f t="shared" si="0"/>
        <v>508.48</v>
      </c>
      <c r="G10" s="22"/>
    </row>
    <row r="11" spans="1:10" x14ac:dyDescent="0.3">
      <c r="A11" s="1"/>
      <c r="B11" s="2" t="s">
        <v>22</v>
      </c>
      <c r="C11" s="18">
        <v>100</v>
      </c>
      <c r="D11" s="19">
        <f>[1]Payments!X249</f>
        <v>0</v>
      </c>
      <c r="E11" s="20"/>
      <c r="F11" s="21">
        <f t="shared" si="0"/>
        <v>100</v>
      </c>
      <c r="G11" s="22"/>
    </row>
    <row r="12" spans="1:10" x14ac:dyDescent="0.3">
      <c r="A12" s="1"/>
      <c r="B12" s="2" t="s">
        <v>23</v>
      </c>
      <c r="C12" s="18">
        <v>950</v>
      </c>
      <c r="D12" s="19">
        <f>[1]Payments!W249</f>
        <v>202.2</v>
      </c>
      <c r="E12" s="20"/>
      <c r="F12" s="21">
        <f t="shared" si="0"/>
        <v>747.8</v>
      </c>
      <c r="G12" s="22" t="s">
        <v>24</v>
      </c>
    </row>
    <row r="13" spans="1:10" x14ac:dyDescent="0.3">
      <c r="A13" s="1"/>
      <c r="B13" s="2" t="s">
        <v>25</v>
      </c>
      <c r="C13" s="18">
        <v>1500</v>
      </c>
      <c r="D13" s="19">
        <f>[1]Payments!Y249</f>
        <v>712.41</v>
      </c>
      <c r="E13" s="20"/>
      <c r="F13" s="21">
        <f t="shared" si="0"/>
        <v>787.59</v>
      </c>
      <c r="G13" s="24" t="s">
        <v>26</v>
      </c>
    </row>
    <row r="14" spans="1:10" ht="19.5" thickBot="1" x14ac:dyDescent="0.35">
      <c r="A14" s="1"/>
      <c r="B14" s="2" t="s">
        <v>27</v>
      </c>
      <c r="C14" s="18">
        <v>150</v>
      </c>
      <c r="D14" s="19">
        <f>[1]Payments!Z249</f>
        <v>0</v>
      </c>
      <c r="E14" s="20"/>
      <c r="F14" s="21">
        <f t="shared" si="0"/>
        <v>150</v>
      </c>
      <c r="G14" s="22"/>
    </row>
    <row r="15" spans="1:10" ht="19.5" thickBot="1" x14ac:dyDescent="0.35">
      <c r="A15" s="1"/>
      <c r="B15" s="25" t="s">
        <v>28</v>
      </c>
      <c r="C15" s="26">
        <f>SUM(C4:C14)</f>
        <v>14621</v>
      </c>
      <c r="D15" s="27">
        <f>SUM(D4:D14)</f>
        <v>2701.5299999999997</v>
      </c>
      <c r="E15" s="28">
        <f>SUM(E4:E14)</f>
        <v>0</v>
      </c>
      <c r="F15" s="29">
        <f>SUM(F4:F14)</f>
        <v>11919.47</v>
      </c>
      <c r="G15" s="22"/>
    </row>
    <row r="16" spans="1:10" ht="15" customHeight="1" x14ac:dyDescent="0.3">
      <c r="A16" s="1"/>
      <c r="B16" s="2"/>
      <c r="C16" s="30"/>
      <c r="D16" s="19"/>
      <c r="E16" s="20"/>
      <c r="F16" s="21"/>
      <c r="G16" s="31"/>
      <c r="H16" s="32"/>
      <c r="I16" s="32"/>
      <c r="J16" s="32"/>
    </row>
    <row r="17" spans="1:10" x14ac:dyDescent="0.3">
      <c r="A17" s="1" t="s">
        <v>29</v>
      </c>
      <c r="B17" s="2" t="s">
        <v>30</v>
      </c>
      <c r="C17" s="18">
        <v>1500</v>
      </c>
      <c r="D17" s="19">
        <f>[1]Payments!AA249</f>
        <v>0</v>
      </c>
      <c r="E17" s="20"/>
      <c r="F17" s="21">
        <f t="shared" si="0"/>
        <v>1500</v>
      </c>
      <c r="G17" s="33"/>
      <c r="H17" s="32"/>
      <c r="I17" s="32"/>
      <c r="J17" s="32"/>
    </row>
    <row r="18" spans="1:10" x14ac:dyDescent="0.3">
      <c r="A18" s="1"/>
      <c r="B18" s="2" t="s">
        <v>31</v>
      </c>
      <c r="C18" s="18">
        <v>500</v>
      </c>
      <c r="D18" s="19">
        <f>[1]Payments!AB249</f>
        <v>0</v>
      </c>
      <c r="E18" s="20"/>
      <c r="F18" s="21">
        <f t="shared" si="0"/>
        <v>500</v>
      </c>
      <c r="G18" s="31" t="s">
        <v>32</v>
      </c>
      <c r="H18" s="32"/>
      <c r="I18" s="32"/>
      <c r="J18" s="32"/>
    </row>
    <row r="19" spans="1:10" x14ac:dyDescent="0.3">
      <c r="A19" s="1"/>
      <c r="B19" s="2" t="s">
        <v>33</v>
      </c>
      <c r="C19" s="18">
        <v>100</v>
      </c>
      <c r="D19" s="19">
        <f>[1]Payments!AC249</f>
        <v>0</v>
      </c>
      <c r="E19" s="20"/>
      <c r="F19" s="21">
        <f t="shared" si="0"/>
        <v>100</v>
      </c>
      <c r="G19" s="22"/>
    </row>
    <row r="20" spans="1:10" x14ac:dyDescent="0.3">
      <c r="A20" s="1"/>
      <c r="B20" s="2" t="s">
        <v>34</v>
      </c>
      <c r="C20" s="18">
        <v>2500</v>
      </c>
      <c r="D20" s="19">
        <f>[1]Payments!AD249</f>
        <v>0</v>
      </c>
      <c r="E20" s="20"/>
      <c r="F20" s="21">
        <f t="shared" si="0"/>
        <v>2500</v>
      </c>
      <c r="G20" s="34" t="s">
        <v>35</v>
      </c>
    </row>
    <row r="21" spans="1:10" x14ac:dyDescent="0.3">
      <c r="A21" s="1"/>
      <c r="B21" s="2" t="s">
        <v>36</v>
      </c>
      <c r="C21" s="18">
        <v>1000</v>
      </c>
      <c r="D21" s="19">
        <f>[1]Payments!AE249</f>
        <v>159</v>
      </c>
      <c r="E21" s="20"/>
      <c r="F21" s="21">
        <f t="shared" si="0"/>
        <v>841</v>
      </c>
      <c r="G21" s="22" t="s">
        <v>37</v>
      </c>
    </row>
    <row r="22" spans="1:10" ht="19.5" thickBot="1" x14ac:dyDescent="0.35">
      <c r="A22" s="1"/>
      <c r="B22" s="2" t="s">
        <v>38</v>
      </c>
      <c r="C22" s="18">
        <v>3750</v>
      </c>
      <c r="D22" s="19">
        <f>[1]Payments!AF249</f>
        <v>36</v>
      </c>
      <c r="E22" s="20"/>
      <c r="F22" s="21">
        <f t="shared" si="0"/>
        <v>3714</v>
      </c>
      <c r="G22" s="22"/>
    </row>
    <row r="23" spans="1:10" ht="19.5" thickBot="1" x14ac:dyDescent="0.35">
      <c r="A23" s="1"/>
      <c r="B23" s="25" t="s">
        <v>28</v>
      </c>
      <c r="C23" s="35">
        <f>SUM(C17:C22)</f>
        <v>9350</v>
      </c>
      <c r="D23" s="27">
        <f>SUM(D17:D22)</f>
        <v>195</v>
      </c>
      <c r="E23" s="36"/>
      <c r="F23" s="29">
        <f>SUM(F17:F22)</f>
        <v>9155</v>
      </c>
      <c r="G23" s="22"/>
    </row>
    <row r="24" spans="1:10" x14ac:dyDescent="0.3">
      <c r="A24" s="1"/>
      <c r="B24" s="2"/>
      <c r="C24" s="30"/>
      <c r="D24" s="19"/>
      <c r="E24" s="20"/>
      <c r="F24" s="21"/>
      <c r="G24" s="22"/>
    </row>
    <row r="25" spans="1:10" x14ac:dyDescent="0.3">
      <c r="A25" s="1" t="s">
        <v>39</v>
      </c>
      <c r="B25" s="2" t="s">
        <v>40</v>
      </c>
      <c r="C25" s="18">
        <v>1000</v>
      </c>
      <c r="D25" s="19">
        <f>[1]Payments!AG249</f>
        <v>0</v>
      </c>
      <c r="E25" s="20"/>
      <c r="F25" s="21">
        <f t="shared" si="0"/>
        <v>1000</v>
      </c>
      <c r="G25" s="22"/>
    </row>
    <row r="26" spans="1:10" x14ac:dyDescent="0.3">
      <c r="A26" s="2"/>
      <c r="B26" s="2" t="s">
        <v>41</v>
      </c>
      <c r="C26" s="18">
        <v>3100</v>
      </c>
      <c r="D26" s="19">
        <f>[1]Payments!AH249</f>
        <v>552.28600000000006</v>
      </c>
      <c r="E26" s="20"/>
      <c r="F26" s="21">
        <f t="shared" si="0"/>
        <v>2547.7139999999999</v>
      </c>
      <c r="G26" s="22" t="s">
        <v>42</v>
      </c>
    </row>
    <row r="27" spans="1:10" x14ac:dyDescent="0.3">
      <c r="A27" s="2"/>
      <c r="B27" s="2" t="s">
        <v>43</v>
      </c>
      <c r="C27" s="18">
        <v>5700</v>
      </c>
      <c r="D27" s="19">
        <f>[1]Payments!AI249</f>
        <v>1178.8040000000001</v>
      </c>
      <c r="E27" s="20"/>
      <c r="F27" s="21">
        <f>SUM(C27-SUM(D27:E27))</f>
        <v>4521.1959999999999</v>
      </c>
      <c r="G27" s="22" t="s">
        <v>44</v>
      </c>
    </row>
    <row r="28" spans="1:10" x14ac:dyDescent="0.3">
      <c r="A28" s="2"/>
      <c r="B28" s="2" t="s">
        <v>45</v>
      </c>
      <c r="C28" s="18">
        <v>9003.6</v>
      </c>
      <c r="D28" s="19">
        <f>[1]Payments!AJ249</f>
        <v>2250.9</v>
      </c>
      <c r="E28" s="20"/>
      <c r="F28" s="21">
        <f>SUM(C28-SUM(D28:E28))</f>
        <v>6752.7000000000007</v>
      </c>
      <c r="G28" s="22"/>
    </row>
    <row r="29" spans="1:10" x14ac:dyDescent="0.3">
      <c r="A29" s="2"/>
      <c r="B29" s="37" t="s">
        <v>46</v>
      </c>
      <c r="C29" s="18">
        <v>1200</v>
      </c>
      <c r="D29" s="19">
        <f>[1]Payments!AK249</f>
        <v>0</v>
      </c>
      <c r="E29" s="20"/>
      <c r="F29" s="21">
        <f>SUM(C29-SUM(D29:E29))</f>
        <v>1200</v>
      </c>
      <c r="G29" s="22"/>
    </row>
    <row r="30" spans="1:10" x14ac:dyDescent="0.3">
      <c r="A30" s="2"/>
      <c r="B30" s="2" t="s">
        <v>47</v>
      </c>
      <c r="C30" s="18">
        <v>1200</v>
      </c>
      <c r="D30" s="19">
        <f>[1]Payments!AL249</f>
        <v>0</v>
      </c>
      <c r="E30" s="20"/>
      <c r="F30" s="21">
        <f t="shared" si="0"/>
        <v>1200</v>
      </c>
      <c r="G30" s="22" t="s">
        <v>48</v>
      </c>
    </row>
    <row r="31" spans="1:10" ht="19.5" thickBot="1" x14ac:dyDescent="0.35">
      <c r="A31" s="2"/>
      <c r="B31" s="2" t="s">
        <v>49</v>
      </c>
      <c r="C31" s="18">
        <f>264*12</f>
        <v>3168</v>
      </c>
      <c r="D31" s="19">
        <f>[1]Payments!AM249</f>
        <v>528</v>
      </c>
      <c r="E31" s="20"/>
      <c r="F31" s="21">
        <f t="shared" si="0"/>
        <v>2640</v>
      </c>
      <c r="G31" s="22" t="s">
        <v>50</v>
      </c>
    </row>
    <row r="32" spans="1:10" ht="19.5" thickBot="1" x14ac:dyDescent="0.35">
      <c r="A32" s="2"/>
      <c r="B32" s="25" t="s">
        <v>28</v>
      </c>
      <c r="C32" s="35">
        <f>SUM(C25:C31)</f>
        <v>24371.599999999999</v>
      </c>
      <c r="D32" s="27">
        <f>SUM(D25:D31)</f>
        <v>4509.99</v>
      </c>
      <c r="E32" s="36"/>
      <c r="F32" s="29">
        <f>SUM(F25:F31)</f>
        <v>19861.61</v>
      </c>
      <c r="G32" s="22"/>
    </row>
    <row r="33" spans="1:9" ht="38.25" thickBot="1" x14ac:dyDescent="0.35">
      <c r="A33" s="2"/>
      <c r="B33" s="38" t="s">
        <v>51</v>
      </c>
      <c r="C33" s="39">
        <v>9963.56</v>
      </c>
      <c r="D33" s="27">
        <f>[1]Payments!AO249</f>
        <v>0</v>
      </c>
      <c r="E33" s="40"/>
      <c r="F33" s="21">
        <f t="shared" si="0"/>
        <v>9963.56</v>
      </c>
      <c r="G33" s="33" t="s">
        <v>52</v>
      </c>
    </row>
    <row r="34" spans="1:9" ht="19.5" thickBot="1" x14ac:dyDescent="0.35">
      <c r="A34" s="2"/>
      <c r="B34" s="25" t="s">
        <v>53</v>
      </c>
      <c r="C34" s="26">
        <f>C15+C23+C32+C33</f>
        <v>58306.159999999996</v>
      </c>
      <c r="D34" s="27">
        <f>D15+D23+D32</f>
        <v>7406.5199999999995</v>
      </c>
      <c r="E34" s="28">
        <f>E15+E23+E32</f>
        <v>0</v>
      </c>
      <c r="F34" s="29">
        <f>C34-D34</f>
        <v>50899.64</v>
      </c>
      <c r="G34" s="41"/>
    </row>
    <row r="35" spans="1:9" ht="19.5" hidden="1" thickBot="1" x14ac:dyDescent="0.35">
      <c r="A35" s="2"/>
      <c r="B35" s="38" t="s">
        <v>54</v>
      </c>
      <c r="C35" s="42">
        <f>SUM(177.88*11)+284.61</f>
        <v>2241.29</v>
      </c>
      <c r="D35" s="43">
        <f>[1]Payments!AN249</f>
        <v>462.49</v>
      </c>
      <c r="E35" s="44"/>
      <c r="F35" s="1"/>
      <c r="G35" s="2" t="s">
        <v>55</v>
      </c>
    </row>
    <row r="36" spans="1:9" ht="19.5" hidden="1" thickBot="1" x14ac:dyDescent="0.35">
      <c r="A36" s="2"/>
      <c r="B36" s="38" t="s">
        <v>56</v>
      </c>
      <c r="C36" s="26">
        <f>SUM(C34:C35)</f>
        <v>60547.45</v>
      </c>
      <c r="D36" s="45">
        <f>SUM(D34:D35)</f>
        <v>7869.0099999999993</v>
      </c>
      <c r="E36" s="44"/>
      <c r="F36" s="1"/>
      <c r="I36" s="46"/>
    </row>
    <row r="37" spans="1:9" ht="19.5" hidden="1" thickBot="1" x14ac:dyDescent="0.35">
      <c r="A37" s="2"/>
      <c r="B37" s="47" t="s">
        <v>57</v>
      </c>
      <c r="C37" s="48"/>
      <c r="D37" s="49"/>
      <c r="E37" s="44"/>
      <c r="F37" s="1"/>
    </row>
    <row r="38" spans="1:9" hidden="1" x14ac:dyDescent="0.3">
      <c r="A38" s="2"/>
      <c r="B38" s="38" t="s">
        <v>58</v>
      </c>
      <c r="C38" s="50">
        <f>C35</f>
        <v>2241.29</v>
      </c>
      <c r="D38" s="43">
        <f>[1]Payments!AQ249</f>
        <v>771.66</v>
      </c>
      <c r="E38" s="44"/>
      <c r="F38" s="1"/>
      <c r="G38" s="2" t="s">
        <v>59</v>
      </c>
    </row>
    <row r="39" spans="1:9" hidden="1" x14ac:dyDescent="0.3">
      <c r="A39" s="2"/>
      <c r="B39" s="38" t="s">
        <v>60</v>
      </c>
      <c r="C39" s="18">
        <f>C55</f>
        <v>38503.199999999997</v>
      </c>
      <c r="D39" s="51">
        <v>38503</v>
      </c>
      <c r="E39" s="44"/>
      <c r="F39" s="1"/>
      <c r="G39" s="2" t="s">
        <v>61</v>
      </c>
    </row>
    <row r="40" spans="1:9" hidden="1" x14ac:dyDescent="0.3">
      <c r="A40" s="2"/>
      <c r="B40" s="38" t="s">
        <v>62</v>
      </c>
      <c r="C40" s="39">
        <v>5663.76</v>
      </c>
      <c r="D40" s="51">
        <v>5663.76</v>
      </c>
      <c r="E40" s="44"/>
      <c r="F40" s="1"/>
      <c r="G40" s="2" t="s">
        <v>63</v>
      </c>
    </row>
    <row r="41" spans="1:9" hidden="1" x14ac:dyDescent="0.3">
      <c r="A41" s="2"/>
      <c r="B41" s="38" t="s">
        <v>64</v>
      </c>
      <c r="C41" s="18">
        <v>20</v>
      </c>
      <c r="D41" s="51">
        <f>[1]Payments!AT249</f>
        <v>25.119999999999997</v>
      </c>
      <c r="E41" s="44"/>
      <c r="F41" s="1"/>
      <c r="G41" s="52"/>
    </row>
    <row r="42" spans="1:9" hidden="1" x14ac:dyDescent="0.3">
      <c r="A42" s="2"/>
      <c r="B42" s="38" t="s">
        <v>65</v>
      </c>
      <c r="C42" s="39">
        <v>8300.35</v>
      </c>
      <c r="D42" s="51">
        <f>[1]Payments!AS249</f>
        <v>8300.35</v>
      </c>
      <c r="E42" s="44"/>
      <c r="F42" s="1"/>
      <c r="G42" s="2" t="s">
        <v>66</v>
      </c>
    </row>
    <row r="43" spans="1:9" hidden="1" x14ac:dyDescent="0.3">
      <c r="A43" s="2"/>
      <c r="B43" s="38" t="s">
        <v>67</v>
      </c>
      <c r="C43" s="18">
        <v>1000</v>
      </c>
      <c r="D43" s="51">
        <f>[1]Payments!AS250</f>
        <v>-8300.35</v>
      </c>
      <c r="E43" s="44"/>
      <c r="F43" s="1"/>
      <c r="G43" s="2" t="s">
        <v>68</v>
      </c>
    </row>
    <row r="44" spans="1:9" ht="19.5" hidden="1" thickBot="1" x14ac:dyDescent="0.35">
      <c r="A44" s="2"/>
      <c r="B44" s="38" t="s">
        <v>69</v>
      </c>
      <c r="C44" s="53">
        <v>2000</v>
      </c>
      <c r="D44" s="54">
        <f>[1]Payments!AP249</f>
        <v>0</v>
      </c>
      <c r="E44" s="44"/>
      <c r="F44" s="1"/>
      <c r="G44" s="2" t="s">
        <v>70</v>
      </c>
    </row>
    <row r="45" spans="1:9" ht="19.5" hidden="1" thickBot="1" x14ac:dyDescent="0.35">
      <c r="A45" s="2"/>
      <c r="B45" s="38" t="s">
        <v>71</v>
      </c>
      <c r="C45" s="26">
        <f>SUM(C38:C44)</f>
        <v>57728.6</v>
      </c>
      <c r="D45" s="45">
        <f>SUM(D38:D44)</f>
        <v>44963.540000000008</v>
      </c>
      <c r="E45" s="55">
        <f>SUM(E38:E44)</f>
        <v>0</v>
      </c>
      <c r="F45" s="56"/>
      <c r="I45" s="46"/>
    </row>
    <row r="46" spans="1:9" ht="19.5" hidden="1" thickBot="1" x14ac:dyDescent="0.35">
      <c r="A46" s="2"/>
      <c r="B46" s="38"/>
      <c r="C46" s="57"/>
      <c r="D46" s="58"/>
      <c r="E46" s="44"/>
      <c r="F46" s="1"/>
      <c r="I46" s="46"/>
    </row>
    <row r="47" spans="1:9" ht="19.5" hidden="1" thickBot="1" x14ac:dyDescent="0.35">
      <c r="A47" s="2"/>
      <c r="B47" s="38" t="s">
        <v>72</v>
      </c>
      <c r="C47" s="26">
        <f>SUM(C45:C46)</f>
        <v>57728.6</v>
      </c>
      <c r="D47" s="55"/>
      <c r="E47" s="44"/>
      <c r="F47" s="1"/>
    </row>
    <row r="48" spans="1:9" ht="19.5" thickBot="1" x14ac:dyDescent="0.35">
      <c r="A48" s="2"/>
      <c r="B48" s="38"/>
      <c r="C48" s="59"/>
      <c r="D48" s="59"/>
      <c r="E48" s="44"/>
      <c r="F48" s="1"/>
    </row>
    <row r="49" spans="1:8" hidden="1" x14ac:dyDescent="0.3">
      <c r="A49" s="60"/>
      <c r="B49" s="61" t="s">
        <v>73</v>
      </c>
      <c r="C49" s="62" t="s">
        <v>74</v>
      </c>
      <c r="D49" s="62" t="s">
        <v>75</v>
      </c>
      <c r="E49" s="63"/>
      <c r="F49" s="64"/>
      <c r="G49" s="17"/>
    </row>
    <row r="50" spans="1:8" hidden="1" x14ac:dyDescent="0.3">
      <c r="A50" s="65"/>
      <c r="B50" s="66" t="s">
        <v>76</v>
      </c>
      <c r="C50" s="67">
        <f>C55-SUM(C51:C54)</f>
        <v>22324.999999999996</v>
      </c>
      <c r="D50" s="67">
        <v>19375</v>
      </c>
      <c r="E50" s="63"/>
      <c r="F50" s="64"/>
      <c r="G50" s="22"/>
      <c r="H50" s="68"/>
    </row>
    <row r="51" spans="1:8" hidden="1" x14ac:dyDescent="0.3">
      <c r="A51" s="65"/>
      <c r="B51" s="66" t="s">
        <v>77</v>
      </c>
      <c r="C51" s="67">
        <v>0</v>
      </c>
      <c r="D51" s="67">
        <v>0</v>
      </c>
      <c r="E51" s="63"/>
      <c r="F51" s="64"/>
      <c r="G51" s="22" t="s">
        <v>78</v>
      </c>
      <c r="H51" s="68"/>
    </row>
    <row r="52" spans="1:8" hidden="1" x14ac:dyDescent="0.3">
      <c r="A52" s="65"/>
      <c r="B52" s="66" t="s">
        <v>79</v>
      </c>
      <c r="C52" s="67">
        <v>26.47</v>
      </c>
      <c r="D52" s="67">
        <v>0</v>
      </c>
      <c r="E52" s="63"/>
      <c r="F52" s="64"/>
      <c r="G52" s="22"/>
      <c r="H52" s="68"/>
    </row>
    <row r="53" spans="1:8" hidden="1" x14ac:dyDescent="0.3">
      <c r="A53" s="65"/>
      <c r="B53" s="66" t="s">
        <v>80</v>
      </c>
      <c r="C53" s="67">
        <v>13430.7</v>
      </c>
      <c r="D53" s="67">
        <v>11687.14</v>
      </c>
      <c r="E53" s="63"/>
      <c r="F53" s="64"/>
      <c r="G53" s="22" t="s">
        <v>81</v>
      </c>
      <c r="H53" s="68"/>
    </row>
    <row r="54" spans="1:8" hidden="1" x14ac:dyDescent="0.3">
      <c r="A54" s="65"/>
      <c r="B54" s="66" t="s">
        <v>82</v>
      </c>
      <c r="C54" s="67">
        <v>2721.03</v>
      </c>
      <c r="D54" s="67">
        <v>2667.78</v>
      </c>
      <c r="E54" s="63"/>
      <c r="F54" s="64"/>
      <c r="G54" s="22"/>
      <c r="H54" s="68"/>
    </row>
    <row r="55" spans="1:8" ht="19.5" hidden="1" thickBot="1" x14ac:dyDescent="0.35">
      <c r="A55" s="64"/>
      <c r="B55" s="69" t="s">
        <v>83</v>
      </c>
      <c r="C55" s="70">
        <v>38503.199999999997</v>
      </c>
      <c r="D55" s="70">
        <f>SUM(D50:D54)</f>
        <v>33729.919999999998</v>
      </c>
      <c r="E55" s="63"/>
      <c r="F55" s="64"/>
      <c r="G55" s="71"/>
      <c r="H55" s="68"/>
    </row>
    <row r="56" spans="1:8" ht="19.5" thickBot="1" x14ac:dyDescent="0.35">
      <c r="A56" s="2"/>
      <c r="B56" s="72"/>
      <c r="C56" s="64"/>
      <c r="D56" s="73" t="s">
        <v>84</v>
      </c>
      <c r="E56" s="74"/>
      <c r="F56" s="74"/>
      <c r="G56" s="75"/>
    </row>
    <row r="57" spans="1:8" x14ac:dyDescent="0.3">
      <c r="A57" s="2"/>
      <c r="B57" s="76" t="s">
        <v>78</v>
      </c>
      <c r="C57" s="77"/>
      <c r="D57" s="78">
        <f>[1]Payments!H256</f>
        <v>71563.400000000009</v>
      </c>
      <c r="E57" s="79"/>
      <c r="F57" s="80" t="s">
        <v>85</v>
      </c>
      <c r="G57" s="81" t="s">
        <v>86</v>
      </c>
    </row>
    <row r="58" spans="1:8" x14ac:dyDescent="0.3">
      <c r="A58" s="2"/>
      <c r="B58" s="82"/>
      <c r="C58" s="77"/>
      <c r="D58" s="78">
        <v>15000</v>
      </c>
      <c r="E58" s="79"/>
      <c r="F58" s="80" t="s">
        <v>87</v>
      </c>
      <c r="G58" s="83"/>
    </row>
    <row r="59" spans="1:8" x14ac:dyDescent="0.3">
      <c r="A59" s="2"/>
      <c r="B59" s="84"/>
      <c r="C59" s="85"/>
      <c r="D59" s="86">
        <f>D57-D58</f>
        <v>56563.400000000009</v>
      </c>
      <c r="E59" s="79"/>
      <c r="F59" s="80" t="s">
        <v>88</v>
      </c>
      <c r="G59" s="83"/>
    </row>
    <row r="60" spans="1:8" x14ac:dyDescent="0.3">
      <c r="A60" s="2"/>
      <c r="B60" s="84"/>
      <c r="C60" s="85"/>
      <c r="D60" s="86">
        <f>C40</f>
        <v>5663.76</v>
      </c>
      <c r="E60" s="79"/>
      <c r="F60" s="80" t="s">
        <v>89</v>
      </c>
      <c r="G60" s="83"/>
    </row>
    <row r="61" spans="1:8" ht="19.5" thickBot="1" x14ac:dyDescent="0.35">
      <c r="A61" s="2"/>
      <c r="B61" s="87"/>
      <c r="C61" s="85"/>
      <c r="D61" s="86">
        <f>D59-D60</f>
        <v>50899.640000000007</v>
      </c>
      <c r="E61" s="79"/>
      <c r="F61" s="80" t="s">
        <v>90</v>
      </c>
      <c r="G61" s="83"/>
    </row>
    <row r="62" spans="1:8" x14ac:dyDescent="0.3">
      <c r="A62" s="2"/>
      <c r="B62" s="82" t="s">
        <v>81</v>
      </c>
      <c r="C62" s="88"/>
      <c r="D62" s="86">
        <f>F34</f>
        <v>50899.64</v>
      </c>
      <c r="E62" s="89">
        <f>E46</f>
        <v>0</v>
      </c>
      <c r="F62" s="80" t="s">
        <v>91</v>
      </c>
      <c r="G62" s="83"/>
    </row>
    <row r="63" spans="1:8" ht="19.5" thickBot="1" x14ac:dyDescent="0.35">
      <c r="A63" s="2"/>
      <c r="B63" s="90"/>
      <c r="C63" s="88"/>
      <c r="D63" s="91">
        <f>D61-D62</f>
        <v>0</v>
      </c>
      <c r="E63" s="92"/>
      <c r="F63" s="93" t="s">
        <v>92</v>
      </c>
      <c r="G63" s="94"/>
    </row>
    <row r="64" spans="1:8" x14ac:dyDescent="0.3">
      <c r="A64" s="95"/>
      <c r="B64" s="96"/>
    </row>
    <row r="65" spans="1:2" x14ac:dyDescent="0.3">
      <c r="A65" s="95"/>
      <c r="B65" s="95"/>
    </row>
  </sheetData>
  <mergeCells count="3">
    <mergeCell ref="C1:F1"/>
    <mergeCell ref="D56:F56"/>
    <mergeCell ref="F63:G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2019-06-18T15:49:34Z</dcterms:created>
  <dcterms:modified xsi:type="dcterms:W3CDTF">2019-06-18T15:53:23Z</dcterms:modified>
</cp:coreProperties>
</file>